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40" windowWidth="16160" windowHeight="12020" activeTab="0"/>
  </bookViews>
  <sheets>
    <sheet name="Child Support Worksheet" sheetId="1" r:id="rId1"/>
  </sheets>
  <definedNames>
    <definedName name="OnetoFive">'Child Support Worksheet'!$A$61</definedName>
    <definedName name="_xlnm.Print_Area" localSheetId="0">'Child Support Worksheet'!$A$2:$AE$50</definedName>
    <definedName name="SixtoNine">'Child Support Worksheet'!$A$62</definedName>
  </definedNames>
  <calcPr fullCalcOnLoad="1" fullPrecision="0"/>
</workbook>
</file>

<file path=xl/sharedStrings.xml><?xml version="1.0" encoding="utf-8"?>
<sst xmlns="http://schemas.openxmlformats.org/spreadsheetml/2006/main" count="128" uniqueCount="66">
  <si>
    <t>1.48</t>
  </si>
  <si>
    <t>Case Name</t>
  </si>
  <si>
    <t>Docket Number</t>
  </si>
  <si>
    <t>Date Prepared</t>
  </si>
  <si>
    <t>Name of Preparer</t>
  </si>
  <si>
    <t>All amounts are $ / week, rounded to the nearest dollar.</t>
  </si>
  <si>
    <t>1.</t>
  </si>
  <si>
    <t>INCOME</t>
  </si>
  <si>
    <t>Recipient</t>
  </si>
  <si>
    <t>Payor</t>
  </si>
  <si>
    <t>a.</t>
  </si>
  <si>
    <t>$</t>
  </si>
  <si>
    <t>Gross Weekly income</t>
  </si>
  <si>
    <t>b.</t>
  </si>
  <si>
    <t>c.</t>
  </si>
  <si>
    <t>d.</t>
  </si>
  <si>
    <t>e.</t>
  </si>
  <si>
    <t>f.</t>
  </si>
  <si>
    <t>$   (</t>
  </si>
  <si>
    <t>)</t>
  </si>
  <si>
    <t>Available income</t>
  </si>
  <si>
    <t>=</t>
  </si>
  <si>
    <t>g.</t>
  </si>
  <si>
    <t>2.</t>
  </si>
  <si>
    <t>CHILD SUPPORT CALCULATION</t>
  </si>
  <si>
    <t>h.</t>
  </si>
  <si>
    <t>x</t>
  </si>
  <si>
    <t>Number of children</t>
  </si>
  <si>
    <t>%</t>
  </si>
  <si>
    <t>COMBINED
AVAILABLE INCOME
FROM LINE 1(g)</t>
  </si>
  <si>
    <t>Minimum</t>
  </si>
  <si>
    <t>Maximum</t>
  </si>
  <si>
    <t>$-</t>
  </si>
  <si>
    <t>→</t>
  </si>
  <si>
    <t>CHILD SUPPORT AMOUNT (1 CHILD)</t>
  </si>
  <si>
    <t>At court discretion, but not less than $80/month</t>
  </si>
  <si>
    <t>+</t>
  </si>
  <si>
    <t>above</t>
  </si>
  <si>
    <t>CHILDREN</t>
  </si>
  <si>
    <t>ADJUSTMENT</t>
  </si>
  <si>
    <t>1.00</t>
  </si>
  <si>
    <t>TABLE B:
ADJUSTMENT FOR
NUMBER OF CHILDREN</t>
  </si>
  <si>
    <r>
      <t xml:space="preserve">Minus </t>
    </r>
    <r>
      <rPr>
        <sz val="10"/>
        <rFont val="Arial"/>
        <family val="0"/>
      </rPr>
      <t>Child Care cost paid</t>
    </r>
  </si>
  <si>
    <r>
      <t>Minus</t>
    </r>
    <r>
      <rPr>
        <sz val="10"/>
        <rFont val="Arial"/>
        <family val="0"/>
      </rPr>
      <t xml:space="preserve"> Health Insurance cost paid</t>
    </r>
  </si>
  <si>
    <r>
      <t xml:space="preserve">Minus </t>
    </r>
    <r>
      <rPr>
        <sz val="10"/>
        <rFont val="Arial"/>
        <family val="0"/>
      </rPr>
      <t>Other Support Obligations paid</t>
    </r>
  </si>
  <si>
    <r>
      <t xml:space="preserve">Combined Available Income  </t>
    </r>
    <r>
      <rPr>
        <i/>
        <sz val="10"/>
        <rFont val="Arial"/>
        <family val="2"/>
      </rPr>
      <t>Recipient 1(f) + Payor 1(f)</t>
    </r>
  </si>
  <si>
    <r>
      <t>TABLE A:
CHILD SUPPORT OBLIGATION SCHEDULE</t>
    </r>
    <r>
      <rPr>
        <b/>
        <sz val="10"/>
        <rFont val="Arial"/>
        <family val="2"/>
      </rPr>
      <t xml:space="preserve">
</t>
    </r>
    <r>
      <rPr>
        <i/>
        <sz val="10.5"/>
        <rFont val="Arial"/>
        <family val="2"/>
      </rPr>
      <t>All amounts are $ / week, rounded to the nearest dollar</t>
    </r>
  </si>
  <si>
    <t>CHILD SUPPORT GUIDELINES WORKSHEET</t>
  </si>
  <si>
    <r>
      <t>Minus</t>
    </r>
    <r>
      <rPr>
        <sz val="10"/>
        <rFont val="Arial"/>
        <family val="0"/>
      </rPr>
      <t xml:space="preserve"> Dental/Vision Insurance cost paid</t>
    </r>
  </si>
  <si>
    <r>
      <t xml:space="preserve">Percent of Combined Available Income </t>
    </r>
    <r>
      <rPr>
        <i/>
        <sz val="10"/>
        <rFont val="Arial"/>
        <family val="2"/>
      </rPr>
      <t>1(f) / 1(g)</t>
    </r>
  </si>
  <si>
    <r>
      <t xml:space="preserve">Combined support amount for one child </t>
    </r>
    <r>
      <rPr>
        <i/>
        <sz val="10"/>
        <rFont val="Arial"/>
        <family val="2"/>
      </rPr>
      <t>from Table A of Guidelines Chart for 2(a)</t>
    </r>
  </si>
  <si>
    <r>
      <t xml:space="preserve">Adjustment for number of children covered by this order </t>
    </r>
    <r>
      <rPr>
        <i/>
        <sz val="10"/>
        <rFont val="Arial"/>
        <family val="2"/>
      </rPr>
      <t>from Table B</t>
    </r>
  </si>
  <si>
    <r>
      <t xml:space="preserve">Combined support amount  </t>
    </r>
    <r>
      <rPr>
        <i/>
        <sz val="10"/>
        <rFont val="Arial"/>
        <family val="2"/>
      </rPr>
      <t>2(b) x 2(c)</t>
    </r>
  </si>
  <si>
    <r>
      <t xml:space="preserve">Maximum combined available income </t>
    </r>
    <r>
      <rPr>
        <i/>
        <sz val="10"/>
        <rFont val="Arial"/>
        <family val="2"/>
      </rPr>
      <t>maximum 1(g) but not more than $4808</t>
    </r>
  </si>
  <si>
    <r>
      <t xml:space="preserve">Minus </t>
    </r>
    <r>
      <rPr>
        <sz val="10"/>
        <rFont val="Arial"/>
        <family val="0"/>
      </rPr>
      <t xml:space="preserve">Recipient's proportional share of support </t>
    </r>
    <r>
      <rPr>
        <i/>
        <sz val="10"/>
        <rFont val="Arial"/>
        <family val="2"/>
      </rPr>
      <t>2(d) x Recipient 1(h)</t>
    </r>
  </si>
  <si>
    <r>
      <t xml:space="preserve">Payor's proportional weekly support amount  </t>
    </r>
    <r>
      <rPr>
        <i/>
        <sz val="10"/>
        <rFont val="Arial"/>
        <family val="2"/>
      </rPr>
      <t>2(d) - 2(e)</t>
    </r>
  </si>
  <si>
    <r>
      <t xml:space="preserve">Weekly support amount as % of Recipient income </t>
    </r>
    <r>
      <rPr>
        <i/>
        <sz val="10"/>
        <rFont val="Arial"/>
        <family val="2"/>
      </rPr>
      <t xml:space="preserve">2(f) </t>
    </r>
    <r>
      <rPr>
        <sz val="10"/>
        <rFont val="Arial"/>
        <family val="0"/>
      </rPr>
      <t>÷</t>
    </r>
    <r>
      <rPr>
        <i/>
        <sz val="10"/>
        <rFont val="Arial"/>
        <family val="2"/>
      </rPr>
      <t xml:space="preserve"> Recipient 1(f)</t>
    </r>
  </si>
  <si>
    <t>Payor's final weekly support amount</t>
  </si>
  <si>
    <t>if 2(g) is 10% or more, then enter 2(f) here.
Otherwise, enter the lesser of 2(f) OR (10% + 2(g)) x Payor 1(f)</t>
  </si>
  <si>
    <t>3.</t>
  </si>
  <si>
    <t>AVAILABLE INCOME ABOVE $4,808</t>
  </si>
  <si>
    <r>
      <t xml:space="preserve">Combined </t>
    </r>
    <r>
      <rPr>
        <i/>
        <sz val="10"/>
        <rFont val="Arial"/>
        <family val="2"/>
      </rPr>
      <t>Maximum of $0 or 1(g)-$4,808</t>
    </r>
  </si>
  <si>
    <r>
      <t xml:space="preserve">Proportional share for the recipient and payor </t>
    </r>
    <r>
      <rPr>
        <i/>
        <sz val="10"/>
        <rFont val="Arial"/>
        <family val="2"/>
      </rPr>
      <t>3(a) x 1(h)</t>
    </r>
  </si>
  <si>
    <t>1.25</t>
  </si>
  <si>
    <t>1.38</t>
  </si>
  <si>
    <t>1.45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</si>
</sst>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[$-409]dddd\,\ mmmm\ dd\,\ yyyy"/>
    <numFmt numFmtId="169" formatCode="[$-409]mmmm\ d\,\ yyyy;@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.0"/>
  </numFmts>
  <fonts count="2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b/>
      <sz val="11"/>
      <name val="Arial"/>
      <family val="2"/>
    </font>
    <font>
      <i/>
      <sz val="10.5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9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1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22" borderId="0" applyNumberFormat="0" applyBorder="0" applyAlignment="0" applyProtection="0"/>
    <xf numFmtId="0" fontId="0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164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49" fontId="0" fillId="0" borderId="10" xfId="0" applyNumberFormat="1" applyFont="1" applyBorder="1" applyAlignment="1">
      <alignment horizontal="left" vertical="center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1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 vertical="center"/>
    </xf>
    <xf numFmtId="3" fontId="0" fillId="0" borderId="0" xfId="0" applyNumberFormat="1" applyAlignment="1">
      <alignment horizontal="right"/>
    </xf>
    <xf numFmtId="3" fontId="0" fillId="0" borderId="0" xfId="0" applyNumberFormat="1" applyBorder="1" applyAlignment="1">
      <alignment horizontal="right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0" xfId="0" applyFont="1" applyBorder="1" applyAlignment="1">
      <alignment horizontal="center" vertical="center" wrapText="1"/>
    </xf>
    <xf numFmtId="1" fontId="0" fillId="0" borderId="0" xfId="0" applyNumberFormat="1" applyFont="1" applyAlignment="1">
      <alignment horizontal="right"/>
    </xf>
    <xf numFmtId="0" fontId="0" fillId="0" borderId="14" xfId="0" applyFont="1" applyBorder="1" applyAlignment="1">
      <alignment horizontal="left"/>
    </xf>
    <xf numFmtId="0" fontId="0" fillId="0" borderId="15" xfId="0" applyFont="1" applyBorder="1" applyAlignment="1">
      <alignment horizontal="center"/>
    </xf>
    <xf numFmtId="0" fontId="0" fillId="0" borderId="14" xfId="0" applyFont="1" applyBorder="1" applyAlignment="1">
      <alignment horizontal="left"/>
    </xf>
    <xf numFmtId="0" fontId="0" fillId="0" borderId="15" xfId="0" applyFont="1" applyBorder="1" applyAlignment="1">
      <alignment horizontal="center"/>
    </xf>
    <xf numFmtId="49" fontId="0" fillId="0" borderId="0" xfId="0" applyNumberFormat="1" applyFont="1" applyAlignment="1">
      <alignment horizontal="left"/>
    </xf>
    <xf numFmtId="49" fontId="0" fillId="0" borderId="10" xfId="0" applyNumberFormat="1" applyFont="1" applyBorder="1" applyAlignment="1">
      <alignment horizontal="left"/>
    </xf>
    <xf numFmtId="3" fontId="7" fillId="0" borderId="0" xfId="0" applyNumberFormat="1" applyFont="1" applyBorder="1" applyAlignment="1">
      <alignment horizontal="right"/>
    </xf>
    <xf numFmtId="0" fontId="0" fillId="0" borderId="0" xfId="0" applyFont="1" applyAlignment="1">
      <alignment horizontal="left"/>
    </xf>
    <xf numFmtId="3" fontId="0" fillId="0" borderId="16" xfId="0" applyNumberFormat="1" applyFont="1" applyBorder="1" applyAlignment="1">
      <alignment horizontal="right"/>
    </xf>
    <xf numFmtId="0" fontId="0" fillId="0" borderId="17" xfId="0" applyFont="1" applyBorder="1" applyAlignment="1">
      <alignment horizontal="right"/>
    </xf>
    <xf numFmtId="0" fontId="0" fillId="0" borderId="15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3" fontId="0" fillId="0" borderId="15" xfId="0" applyNumberFormat="1" applyFont="1" applyBorder="1" applyAlignment="1">
      <alignment horizontal="right"/>
    </xf>
    <xf numFmtId="3" fontId="7" fillId="0" borderId="18" xfId="0" applyNumberFormat="1" applyFont="1" applyFill="1" applyBorder="1" applyAlignment="1" applyProtection="1">
      <alignment horizontal="right"/>
      <protection/>
    </xf>
    <xf numFmtId="0" fontId="0" fillId="0" borderId="15" xfId="0" applyFont="1" applyBorder="1" applyAlignment="1">
      <alignment horizontal="right"/>
    </xf>
    <xf numFmtId="0" fontId="0" fillId="0" borderId="15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8" fillId="0" borderId="15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14" xfId="0" applyFont="1" applyBorder="1" applyAlignment="1">
      <alignment/>
    </xf>
    <xf numFmtId="0" fontId="0" fillId="0" borderId="18" xfId="0" applyFont="1" applyBorder="1" applyAlignment="1">
      <alignment horizontal="right"/>
    </xf>
    <xf numFmtId="0" fontId="0" fillId="0" borderId="14" xfId="0" applyFont="1" applyBorder="1" applyAlignment="1">
      <alignment horizontal="left"/>
    </xf>
    <xf numFmtId="0" fontId="0" fillId="0" borderId="0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12" xfId="0" applyFont="1" applyBorder="1" applyAlignment="1">
      <alignment wrapText="1"/>
    </xf>
    <xf numFmtId="0" fontId="0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3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49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14" xfId="0" applyFont="1" applyBorder="1" applyAlignment="1">
      <alignment wrapText="1"/>
    </xf>
    <xf numFmtId="0" fontId="0" fillId="0" borderId="19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vertical="center"/>
    </xf>
    <xf numFmtId="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3" fillId="0" borderId="0" xfId="0" applyFont="1" applyAlignment="1">
      <alignment horizontal="left" wrapText="1"/>
    </xf>
    <xf numFmtId="0" fontId="10" fillId="0" borderId="0" xfId="0" applyFont="1" applyAlignment="1">
      <alignment horizontal="center" wrapText="1"/>
    </xf>
    <xf numFmtId="6" fontId="0" fillId="0" borderId="0" xfId="0" applyNumberFormat="1" applyFont="1" applyBorder="1" applyAlignment="1">
      <alignment horizontal="right"/>
    </xf>
    <xf numFmtId="0" fontId="0" fillId="0" borderId="19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49" fontId="0" fillId="0" borderId="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2" fillId="0" borderId="0" xfId="0" applyFont="1" applyAlignment="1">
      <alignment horizontal="left"/>
    </xf>
    <xf numFmtId="3" fontId="7" fillId="0" borderId="18" xfId="0" applyNumberFormat="1" applyFont="1" applyFill="1" applyBorder="1" applyAlignment="1" applyProtection="1">
      <alignment horizontal="right"/>
      <protection/>
    </xf>
    <xf numFmtId="3" fontId="7" fillId="0" borderId="14" xfId="0" applyNumberFormat="1" applyFont="1" applyBorder="1" applyAlignment="1">
      <alignment horizontal="center"/>
    </xf>
    <xf numFmtId="3" fontId="7" fillId="0" borderId="18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1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vertical="center"/>
    </xf>
    <xf numFmtId="0" fontId="0" fillId="0" borderId="10" xfId="0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9" fillId="0" borderId="0" xfId="0" applyFont="1" applyAlignment="1">
      <alignment horizontal="center" wrapText="1"/>
    </xf>
    <xf numFmtId="49" fontId="0" fillId="0" borderId="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3" fontId="7" fillId="0" borderId="18" xfId="0" applyNumberFormat="1" applyFont="1" applyFill="1" applyBorder="1" applyAlignment="1" applyProtection="1">
      <alignment horizontal="right"/>
      <protection/>
    </xf>
    <xf numFmtId="3" fontId="7" fillId="0" borderId="15" xfId="0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6" fontId="0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1" fontId="7" fillId="0" borderId="12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20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5" fillId="0" borderId="2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3" fillId="0" borderId="10" xfId="0" applyFont="1" applyBorder="1" applyAlignment="1">
      <alignment horizontal="left"/>
    </xf>
    <xf numFmtId="49" fontId="0" fillId="0" borderId="0" xfId="0" applyNumberFormat="1" applyFont="1" applyAlignment="1">
      <alignment horizontal="right" vertical="center"/>
    </xf>
    <xf numFmtId="0" fontId="0" fillId="0" borderId="22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3" fontId="7" fillId="0" borderId="18" xfId="0" applyNumberFormat="1" applyFont="1" applyBorder="1" applyAlignment="1" applyProtection="1">
      <alignment horizontal="right"/>
      <protection locked="0"/>
    </xf>
    <xf numFmtId="0" fontId="0" fillId="0" borderId="0" xfId="0" applyFont="1" applyBorder="1" applyAlignment="1" applyProtection="1">
      <alignment horizontal="center"/>
      <protection/>
    </xf>
    <xf numFmtId="0" fontId="2" fillId="0" borderId="18" xfId="0" applyFon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12" xfId="0" applyFont="1" applyBorder="1" applyAlignment="1">
      <alignment horizontal="center"/>
    </xf>
    <xf numFmtId="169" fontId="2" fillId="0" borderId="12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Alignment="1">
      <alignment horizontal="center"/>
    </xf>
    <xf numFmtId="0" fontId="2" fillId="0" borderId="12" xfId="0" applyFont="1" applyFill="1" applyBorder="1" applyAlignment="1" applyProtection="1">
      <alignment horizontal="center"/>
      <protection locked="0"/>
    </xf>
    <xf numFmtId="0" fontId="0" fillId="0" borderId="2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3" fontId="7" fillId="0" borderId="16" xfId="0" applyNumberFormat="1" applyFont="1" applyBorder="1" applyAlignment="1">
      <alignment horizontal="right"/>
    </xf>
    <xf numFmtId="3" fontId="7" fillId="0" borderId="18" xfId="0" applyNumberFormat="1" applyFont="1" applyBorder="1" applyAlignment="1">
      <alignment horizontal="right"/>
    </xf>
    <xf numFmtId="1" fontId="7" fillId="0" borderId="14" xfId="0" applyNumberFormat="1" applyFont="1" applyBorder="1" applyAlignment="1" applyProtection="1">
      <alignment horizontal="center"/>
      <protection/>
    </xf>
    <xf numFmtId="1" fontId="7" fillId="0" borderId="18" xfId="0" applyNumberFormat="1" applyFont="1" applyBorder="1" applyAlignment="1" applyProtection="1">
      <alignment horizontal="center"/>
      <protection/>
    </xf>
    <xf numFmtId="3" fontId="7" fillId="0" borderId="18" xfId="0" applyNumberFormat="1" applyFont="1" applyBorder="1" applyAlignment="1" applyProtection="1">
      <alignment horizontal="right"/>
      <protection/>
    </xf>
    <xf numFmtId="0" fontId="0" fillId="0" borderId="0" xfId="0" applyFont="1" applyBorder="1" applyAlignment="1">
      <alignment horizontal="left" vertical="center"/>
    </xf>
    <xf numFmtId="0" fontId="0" fillId="0" borderId="10" xfId="0" applyFont="1" applyBorder="1" applyAlignment="1">
      <alignment horizontal="center"/>
    </xf>
    <xf numFmtId="2" fontId="7" fillId="0" borderId="18" xfId="0" applyNumberFormat="1" applyFont="1" applyBorder="1" applyAlignment="1" applyProtection="1">
      <alignment horizontal="right"/>
      <protection/>
    </xf>
    <xf numFmtId="49" fontId="0" fillId="0" borderId="0" xfId="0" applyNumberFormat="1" applyFont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3" fontId="7" fillId="0" borderId="14" xfId="0" applyNumberFormat="1" applyFont="1" applyBorder="1" applyAlignment="1" applyProtection="1">
      <alignment horizontal="right"/>
      <protection/>
    </xf>
    <xf numFmtId="3" fontId="5" fillId="0" borderId="18" xfId="0" applyNumberFormat="1" applyFont="1" applyFill="1" applyBorder="1" applyAlignment="1" applyProtection="1">
      <alignment horizontal="right"/>
      <protection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2" xfId="0" applyFont="1" applyBorder="1" applyAlignment="1">
      <alignment horizontal="center" vertical="top"/>
    </xf>
    <xf numFmtId="0" fontId="7" fillId="0" borderId="18" xfId="0" applyFont="1" applyBorder="1" applyAlignment="1">
      <alignment/>
    </xf>
    <xf numFmtId="0" fontId="4" fillId="0" borderId="16" xfId="0" applyFont="1" applyBorder="1" applyAlignment="1">
      <alignment horizontal="right"/>
    </xf>
    <xf numFmtId="6" fontId="0" fillId="0" borderId="0" xfId="0" applyNumberFormat="1" applyFont="1" applyBorder="1" applyAlignment="1">
      <alignment horizontal="left"/>
    </xf>
    <xf numFmtId="6" fontId="0" fillId="0" borderId="0" xfId="0" applyNumberFormat="1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S72"/>
  <sheetViews>
    <sheetView showGridLines="0" tabSelected="1" zoomScalePageLayoutView="0" workbookViewId="0" topLeftCell="A1">
      <selection activeCell="A1" sqref="A1:AE1"/>
    </sheetView>
  </sheetViews>
  <sheetFormatPr defaultColWidth="3.7109375" defaultRowHeight="12.75"/>
  <cols>
    <col min="1" max="1" width="7.00390625" style="14" bestFit="1" customWidth="1"/>
    <col min="2" max="16384" width="3.7109375" style="14" customWidth="1"/>
  </cols>
  <sheetData>
    <row r="1" spans="1:31" s="3" customFormat="1" ht="13.5" customHeight="1">
      <c r="A1" s="129"/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</row>
    <row r="2" spans="1:31" s="2" customFormat="1" ht="15.75" customHeight="1">
      <c r="A2" s="121" t="s">
        <v>1</v>
      </c>
      <c r="B2" s="121"/>
      <c r="C2" s="121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27"/>
      <c r="Q2" s="127"/>
      <c r="R2" s="127"/>
      <c r="S2" s="121" t="s">
        <v>3</v>
      </c>
      <c r="T2" s="121"/>
      <c r="U2" s="121"/>
      <c r="V2" s="121"/>
      <c r="W2" s="131"/>
      <c r="X2" s="131"/>
      <c r="Y2" s="131"/>
      <c r="Z2" s="131"/>
      <c r="AA2" s="131"/>
      <c r="AB2" s="131"/>
      <c r="AC2" s="131"/>
      <c r="AD2" s="131"/>
      <c r="AE2" s="131"/>
    </row>
    <row r="3" spans="1:31" s="2" customFormat="1" ht="16.5" customHeight="1">
      <c r="A3" s="121" t="s">
        <v>2</v>
      </c>
      <c r="B3" s="121"/>
      <c r="C3" s="121"/>
      <c r="D3" s="121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7"/>
      <c r="Q3" s="127"/>
      <c r="R3" s="127"/>
      <c r="S3" s="121" t="s">
        <v>4</v>
      </c>
      <c r="T3" s="121"/>
      <c r="U3" s="121"/>
      <c r="V3" s="121"/>
      <c r="W3" s="121"/>
      <c r="X3" s="128"/>
      <c r="Y3" s="128"/>
      <c r="Z3" s="128"/>
      <c r="AA3" s="128"/>
      <c r="AB3" s="128"/>
      <c r="AC3" s="128"/>
      <c r="AD3" s="128"/>
      <c r="AE3" s="128"/>
    </row>
    <row r="4" spans="1:31" s="2" customFormat="1" ht="16.5">
      <c r="A4" s="132" t="s">
        <v>47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</row>
    <row r="5" spans="1:31" s="2" customFormat="1" ht="15" customHeight="1">
      <c r="A5" s="105" t="s">
        <v>5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</row>
    <row r="6" spans="1:31" s="2" customFormat="1" ht="17.25" customHeight="1">
      <c r="A6" s="85"/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</row>
    <row r="7" spans="1:31" s="2" customFormat="1" ht="12">
      <c r="A7" s="4" t="s">
        <v>6</v>
      </c>
      <c r="B7" s="121" t="s">
        <v>7</v>
      </c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30" t="s">
        <v>8</v>
      </c>
      <c r="T7" s="130"/>
      <c r="U7" s="130"/>
      <c r="V7" s="130"/>
      <c r="W7" s="130"/>
      <c r="X7" s="130"/>
      <c r="Y7" s="64"/>
      <c r="Z7" s="130" t="s">
        <v>9</v>
      </c>
      <c r="AA7" s="130"/>
      <c r="AB7" s="130"/>
      <c r="AC7" s="130"/>
      <c r="AD7" s="130"/>
      <c r="AE7" s="130"/>
    </row>
    <row r="8" spans="1:31" s="5" customFormat="1" ht="19.5" customHeight="1">
      <c r="A8" s="54"/>
      <c r="B8" s="2" t="s">
        <v>10</v>
      </c>
      <c r="C8" s="85" t="s">
        <v>12</v>
      </c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6"/>
      <c r="S8" s="23" t="s">
        <v>11</v>
      </c>
      <c r="T8" s="126">
        <v>0</v>
      </c>
      <c r="U8" s="126"/>
      <c r="V8" s="126"/>
      <c r="W8" s="126"/>
      <c r="X8" s="24"/>
      <c r="Y8" s="113"/>
      <c r="Z8" s="23" t="s">
        <v>11</v>
      </c>
      <c r="AA8" s="126">
        <v>0</v>
      </c>
      <c r="AB8" s="126"/>
      <c r="AC8" s="126"/>
      <c r="AD8" s="126"/>
      <c r="AE8" s="24"/>
    </row>
    <row r="9" spans="1:31" s="6" customFormat="1" ht="19.5" customHeight="1">
      <c r="A9" s="54"/>
      <c r="B9" s="2" t="s">
        <v>13</v>
      </c>
      <c r="C9" s="87" t="s">
        <v>42</v>
      </c>
      <c r="D9" s="87"/>
      <c r="E9" s="87"/>
      <c r="F9" s="87"/>
      <c r="G9" s="87"/>
      <c r="H9" s="87"/>
      <c r="I9" s="87"/>
      <c r="J9" s="88"/>
      <c r="K9" s="88"/>
      <c r="L9" s="88"/>
      <c r="M9" s="88"/>
      <c r="N9" s="88"/>
      <c r="O9" s="88"/>
      <c r="P9" s="88"/>
      <c r="Q9" s="88"/>
      <c r="R9" s="90"/>
      <c r="S9" s="25" t="s">
        <v>18</v>
      </c>
      <c r="T9" s="126">
        <v>0</v>
      </c>
      <c r="U9" s="126"/>
      <c r="V9" s="126"/>
      <c r="W9" s="126"/>
      <c r="X9" s="26" t="s">
        <v>19</v>
      </c>
      <c r="Y9" s="134"/>
      <c r="Z9" s="25" t="s">
        <v>18</v>
      </c>
      <c r="AA9" s="126">
        <v>0</v>
      </c>
      <c r="AB9" s="126"/>
      <c r="AC9" s="126"/>
      <c r="AD9" s="126"/>
      <c r="AE9" s="26" t="s">
        <v>19</v>
      </c>
    </row>
    <row r="10" spans="1:31" s="6" customFormat="1" ht="19.5" customHeight="1">
      <c r="A10" s="55"/>
      <c r="B10" s="8" t="s">
        <v>14</v>
      </c>
      <c r="C10" s="87" t="s">
        <v>43</v>
      </c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90"/>
      <c r="S10" s="25" t="s">
        <v>18</v>
      </c>
      <c r="T10" s="126">
        <v>0</v>
      </c>
      <c r="U10" s="126"/>
      <c r="V10" s="126"/>
      <c r="W10" s="126"/>
      <c r="X10" s="26" t="s">
        <v>19</v>
      </c>
      <c r="Y10" s="134"/>
      <c r="Z10" s="25" t="s">
        <v>18</v>
      </c>
      <c r="AA10" s="126">
        <v>0</v>
      </c>
      <c r="AB10" s="126"/>
      <c r="AC10" s="126"/>
      <c r="AD10" s="126"/>
      <c r="AE10" s="26" t="s">
        <v>19</v>
      </c>
    </row>
    <row r="11" spans="1:31" s="6" customFormat="1" ht="19.5" customHeight="1">
      <c r="A11" s="55"/>
      <c r="B11" s="8" t="s">
        <v>15</v>
      </c>
      <c r="C11" s="87" t="s">
        <v>48</v>
      </c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122"/>
      <c r="S11" s="25" t="s">
        <v>18</v>
      </c>
      <c r="T11" s="126">
        <v>0</v>
      </c>
      <c r="U11" s="126"/>
      <c r="V11" s="126"/>
      <c r="W11" s="126"/>
      <c r="X11" s="26" t="s">
        <v>19</v>
      </c>
      <c r="Y11" s="134"/>
      <c r="Z11" s="25" t="s">
        <v>18</v>
      </c>
      <c r="AA11" s="126">
        <v>0</v>
      </c>
      <c r="AB11" s="126"/>
      <c r="AC11" s="126"/>
      <c r="AD11" s="126"/>
      <c r="AE11" s="26" t="s">
        <v>19</v>
      </c>
    </row>
    <row r="12" spans="1:31" s="6" customFormat="1" ht="19.5" customHeight="1">
      <c r="A12" s="55"/>
      <c r="B12" s="8" t="s">
        <v>16</v>
      </c>
      <c r="C12" s="87" t="s">
        <v>44</v>
      </c>
      <c r="D12" s="87"/>
      <c r="E12" s="87"/>
      <c r="F12" s="87"/>
      <c r="G12" s="87"/>
      <c r="H12" s="87"/>
      <c r="I12" s="87"/>
      <c r="J12" s="87"/>
      <c r="K12" s="87"/>
      <c r="L12" s="88"/>
      <c r="M12" s="88"/>
      <c r="N12" s="88"/>
      <c r="O12" s="88"/>
      <c r="P12" s="88"/>
      <c r="Q12" s="88"/>
      <c r="R12" s="90"/>
      <c r="S12" s="25" t="s">
        <v>18</v>
      </c>
      <c r="T12" s="126">
        <v>0</v>
      </c>
      <c r="U12" s="126"/>
      <c r="V12" s="126"/>
      <c r="W12" s="126"/>
      <c r="X12" s="26" t="s">
        <v>19</v>
      </c>
      <c r="Y12" s="134"/>
      <c r="Z12" s="25" t="s">
        <v>18</v>
      </c>
      <c r="AA12" s="126">
        <v>0</v>
      </c>
      <c r="AB12" s="126"/>
      <c r="AC12" s="126"/>
      <c r="AD12" s="126"/>
      <c r="AE12" s="26" t="s">
        <v>19</v>
      </c>
    </row>
    <row r="13" spans="1:31" s="6" customFormat="1" ht="3.75" customHeight="1" thickBot="1">
      <c r="A13" s="55"/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124"/>
      <c r="T13" s="124"/>
      <c r="U13" s="124"/>
      <c r="V13" s="124"/>
      <c r="W13" s="124"/>
      <c r="X13" s="124"/>
      <c r="Y13" s="135"/>
      <c r="Z13" s="124"/>
      <c r="AA13" s="124"/>
      <c r="AB13" s="124"/>
      <c r="AC13" s="124"/>
      <c r="AD13" s="124"/>
      <c r="AE13" s="124"/>
    </row>
    <row r="14" spans="1:31" s="6" customFormat="1" ht="9" customHeight="1" thickTop="1">
      <c r="A14" s="55"/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125"/>
      <c r="T14" s="125"/>
      <c r="U14" s="125"/>
      <c r="V14" s="125"/>
      <c r="W14" s="125"/>
      <c r="X14" s="125"/>
      <c r="Y14" s="135"/>
      <c r="Z14" s="125"/>
      <c r="AA14" s="125"/>
      <c r="AB14" s="125"/>
      <c r="AC14" s="125"/>
      <c r="AD14" s="125"/>
      <c r="AE14" s="125"/>
    </row>
    <row r="15" spans="1:31" s="6" customFormat="1" ht="19.5" customHeight="1">
      <c r="A15" s="55"/>
      <c r="B15" s="6" t="s">
        <v>17</v>
      </c>
      <c r="C15" s="89" t="s">
        <v>20</v>
      </c>
      <c r="D15" s="89"/>
      <c r="E15" s="89"/>
      <c r="F15" s="89"/>
      <c r="G15" s="89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7" t="s">
        <v>21</v>
      </c>
      <c r="S15" s="25" t="s">
        <v>11</v>
      </c>
      <c r="T15" s="140">
        <f>T8-T9-T10-T11-T12</f>
        <v>0</v>
      </c>
      <c r="U15" s="140"/>
      <c r="V15" s="140"/>
      <c r="W15" s="140"/>
      <c r="X15" s="26"/>
      <c r="Y15" s="134"/>
      <c r="Z15" s="25" t="s">
        <v>11</v>
      </c>
      <c r="AA15" s="140">
        <f>AA8-AA9-AA10-AA11-AA12</f>
        <v>0</v>
      </c>
      <c r="AB15" s="140"/>
      <c r="AC15" s="140"/>
      <c r="AD15" s="140"/>
      <c r="AE15" s="26"/>
    </row>
    <row r="16" spans="1:31" s="8" customFormat="1" ht="19.5" customHeight="1">
      <c r="A16" s="55"/>
      <c r="B16" s="8" t="s">
        <v>22</v>
      </c>
      <c r="C16" s="88" t="s">
        <v>45</v>
      </c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27"/>
      <c r="V16" s="28" t="s">
        <v>21</v>
      </c>
      <c r="W16" s="31" t="s">
        <v>11</v>
      </c>
      <c r="X16" s="139">
        <f>T15+AA15</f>
        <v>0</v>
      </c>
      <c r="Y16" s="140"/>
      <c r="Z16" s="139"/>
      <c r="AA16" s="139"/>
      <c r="AB16" s="32"/>
      <c r="AC16" s="138"/>
      <c r="AD16" s="88"/>
      <c r="AE16" s="88"/>
    </row>
    <row r="17" spans="1:31" s="8" customFormat="1" ht="19.5" customHeight="1">
      <c r="A17" s="55"/>
      <c r="B17" s="30" t="s">
        <v>25</v>
      </c>
      <c r="C17" s="84" t="s">
        <v>49</v>
      </c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30" t="s">
        <v>21</v>
      </c>
      <c r="S17" s="141">
        <f>IF(X16=0,0,(T15/X16)*100)</f>
        <v>0</v>
      </c>
      <c r="T17" s="142"/>
      <c r="U17" s="142"/>
      <c r="V17" s="142"/>
      <c r="W17" s="142"/>
      <c r="X17" s="35" t="s">
        <v>28</v>
      </c>
      <c r="Y17" s="29"/>
      <c r="Z17" s="82">
        <f>IF(X16=0,0,(AA15/X16)*100)</f>
        <v>0</v>
      </c>
      <c r="AA17" s="83"/>
      <c r="AB17" s="83"/>
      <c r="AC17" s="83"/>
      <c r="AD17" s="83"/>
      <c r="AE17" s="34" t="s">
        <v>28</v>
      </c>
    </row>
    <row r="18" spans="1:45" s="8" customFormat="1" ht="15.75" customHeight="1">
      <c r="A18" s="55"/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</row>
    <row r="19" spans="1:45" s="2" customFormat="1" ht="12">
      <c r="A19" s="4" t="s">
        <v>23</v>
      </c>
      <c r="B19" s="121" t="s">
        <v>24</v>
      </c>
      <c r="C19" s="121"/>
      <c r="D19" s="121"/>
      <c r="E19" s="121"/>
      <c r="F19" s="121"/>
      <c r="G19" s="121"/>
      <c r="H19" s="121"/>
      <c r="I19" s="121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</row>
    <row r="20" spans="1:45" s="2" customFormat="1" ht="19.5" customHeight="1">
      <c r="A20" s="4"/>
      <c r="B20" s="30" t="s">
        <v>10</v>
      </c>
      <c r="C20" s="84" t="s">
        <v>53</v>
      </c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42" t="s">
        <v>11</v>
      </c>
      <c r="Z20" s="160">
        <f>IF(X16&gt;4808,4808,X16)</f>
        <v>0</v>
      </c>
      <c r="AA20" s="160"/>
      <c r="AB20" s="160"/>
      <c r="AC20" s="160"/>
      <c r="AD20" s="62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</row>
    <row r="21" spans="1:31" s="5" customFormat="1" ht="19.5" customHeight="1">
      <c r="A21" s="53"/>
      <c r="B21" s="30" t="s">
        <v>13</v>
      </c>
      <c r="C21" s="84" t="s">
        <v>50</v>
      </c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6"/>
      <c r="Y21" s="23" t="s">
        <v>11</v>
      </c>
      <c r="Z21" s="81">
        <f>IF(OnetoFive,OnetoFive,SixtoNine)</f>
        <v>18</v>
      </c>
      <c r="AA21" s="81"/>
      <c r="AB21" s="81"/>
      <c r="AC21" s="81"/>
      <c r="AD21" s="37"/>
      <c r="AE21" s="9"/>
    </row>
    <row r="22" spans="1:31" s="5" customFormat="1" ht="12.75">
      <c r="A22" s="53"/>
      <c r="B22" s="30" t="s">
        <v>14</v>
      </c>
      <c r="C22" s="84" t="s">
        <v>51</v>
      </c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106"/>
      <c r="Y22" s="41"/>
      <c r="Z22" s="36"/>
      <c r="AA22" s="36"/>
      <c r="AB22" s="36"/>
      <c r="AC22" s="36"/>
      <c r="AD22" s="43"/>
      <c r="AE22" s="9"/>
    </row>
    <row r="23" spans="1:31" s="5" customFormat="1" ht="18.75" customHeight="1">
      <c r="A23" s="53"/>
      <c r="B23" s="30"/>
      <c r="C23" s="97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105" t="s">
        <v>27</v>
      </c>
      <c r="O23" s="105"/>
      <c r="P23" s="105"/>
      <c r="Q23" s="105"/>
      <c r="R23" s="105"/>
      <c r="S23" s="102">
        <v>1</v>
      </c>
      <c r="T23" s="102"/>
      <c r="U23" s="102"/>
      <c r="V23" s="2"/>
      <c r="W23" s="105" t="s">
        <v>26</v>
      </c>
      <c r="X23" s="145"/>
      <c r="Y23" s="23"/>
      <c r="Z23" s="146" t="str">
        <f>IF(S23=1,"1.00",IF(S23=2,"1.25",IF(S23=3,"1.38",IF(S23=4,"1.45",IF(S23&gt;=5,"1.48")))))</f>
        <v>1.00</v>
      </c>
      <c r="AA23" s="146"/>
      <c r="AB23" s="146"/>
      <c r="AC23" s="146"/>
      <c r="AD23" s="38"/>
      <c r="AE23" s="144"/>
    </row>
    <row r="24" spans="1:31" s="5" customFormat="1" ht="19.5" customHeight="1">
      <c r="A24" s="53"/>
      <c r="B24" s="30" t="s">
        <v>15</v>
      </c>
      <c r="C24" s="84" t="s">
        <v>52</v>
      </c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147" t="s">
        <v>21</v>
      </c>
      <c r="X24" s="148"/>
      <c r="Y24" s="23" t="s">
        <v>11</v>
      </c>
      <c r="Z24" s="143">
        <f>Z21*Z23</f>
        <v>18</v>
      </c>
      <c r="AA24" s="143"/>
      <c r="AB24" s="143"/>
      <c r="AC24" s="143"/>
      <c r="AD24" s="38"/>
      <c r="AE24" s="144"/>
    </row>
    <row r="25" spans="1:31" s="5" customFormat="1" ht="19.5" customHeight="1">
      <c r="A25" s="53"/>
      <c r="B25" s="2" t="s">
        <v>16</v>
      </c>
      <c r="C25" s="107" t="s">
        <v>54</v>
      </c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8"/>
      <c r="Y25" s="44" t="s">
        <v>18</v>
      </c>
      <c r="Z25" s="143">
        <f>(Z24*S17)/100</f>
        <v>0</v>
      </c>
      <c r="AA25" s="143"/>
      <c r="AB25" s="143"/>
      <c r="AC25" s="143"/>
      <c r="AD25" s="33" t="s">
        <v>19</v>
      </c>
      <c r="AE25" s="144"/>
    </row>
    <row r="26" spans="1:45" s="6" customFormat="1" ht="19.5" customHeight="1">
      <c r="A26" s="53"/>
      <c r="B26" s="8" t="s">
        <v>17</v>
      </c>
      <c r="C26" s="84" t="s">
        <v>55</v>
      </c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48"/>
      <c r="Q26" s="65"/>
      <c r="R26" s="65"/>
      <c r="S26" s="65"/>
      <c r="T26" s="65"/>
      <c r="U26" s="65"/>
      <c r="V26" s="65"/>
      <c r="W26" s="136" t="s">
        <v>21</v>
      </c>
      <c r="X26" s="137"/>
      <c r="Y26" s="25" t="s">
        <v>11</v>
      </c>
      <c r="Z26" s="143">
        <f>Z24-Z25</f>
        <v>18</v>
      </c>
      <c r="AA26" s="143"/>
      <c r="AB26" s="143"/>
      <c r="AC26" s="143"/>
      <c r="AD26" s="33"/>
      <c r="AE26" s="144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</row>
    <row r="27" spans="1:45" s="6" customFormat="1" ht="19.5" customHeight="1">
      <c r="A27" s="48"/>
      <c r="B27" s="8" t="s">
        <v>22</v>
      </c>
      <c r="C27" s="77" t="s">
        <v>56</v>
      </c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65"/>
      <c r="T27" s="155">
        <f>IF(T15=0,"1",Z26/T15)*100</f>
        <v>100</v>
      </c>
      <c r="U27" s="143"/>
      <c r="V27" s="143"/>
      <c r="W27" s="33" t="s">
        <v>28</v>
      </c>
      <c r="X27" s="8"/>
      <c r="Y27" s="8"/>
      <c r="Z27" s="8"/>
      <c r="AA27" s="8"/>
      <c r="AB27" s="8"/>
      <c r="AC27" s="8"/>
      <c r="AD27" s="8"/>
      <c r="AE27" s="144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65"/>
      <c r="AS27" s="65"/>
    </row>
    <row r="28" spans="1:45" s="6" customFormat="1" ht="19.5" customHeight="1">
      <c r="A28" s="48"/>
      <c r="B28" s="8" t="s">
        <v>25</v>
      </c>
      <c r="C28" s="78" t="s">
        <v>57</v>
      </c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136" t="s">
        <v>21</v>
      </c>
      <c r="X28" s="137"/>
      <c r="Y28" s="39" t="s">
        <v>11</v>
      </c>
      <c r="Z28" s="156">
        <f>IF(IF(10&lt;=T27,Z26,IF(Z26&lt;((T27*AA15)*0.1),Z26,((T27*AA15)*0.1)))&lt;18.47,18.47,IF(10&lt;=T27,Z26,IF(Z26&lt;((T27*AA15)*0.1),Z26,((T27*AA15)*0.1))))</f>
        <v>18</v>
      </c>
      <c r="AA28" s="156"/>
      <c r="AB28" s="156"/>
      <c r="AC28" s="156"/>
      <c r="AD28" s="40">
        <f>IF(X16&gt;4808,"*","")</f>
      </c>
      <c r="AE28" s="144"/>
      <c r="AF28" s="65"/>
      <c r="AG28" s="65"/>
      <c r="AH28" s="65"/>
      <c r="AI28" s="65"/>
      <c r="AJ28" s="65"/>
      <c r="AK28" s="65"/>
      <c r="AL28" s="91"/>
      <c r="AM28" s="91"/>
      <c r="AN28" s="91"/>
      <c r="AO28" s="91"/>
      <c r="AP28" s="91"/>
      <c r="AQ28" s="91"/>
      <c r="AR28" s="91"/>
      <c r="AS28" s="91"/>
    </row>
    <row r="29" spans="1:45" s="6" customFormat="1" ht="29.25" customHeight="1">
      <c r="A29" s="48"/>
      <c r="B29" s="8"/>
      <c r="C29" s="69" t="s">
        <v>58</v>
      </c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70">
        <f>IF(X16&gt;4808,"* This value equals the minimum presumptive order;
actual amount shall be at the Court's discretion","")</f>
      </c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144"/>
      <c r="AF29" s="65"/>
      <c r="AG29" s="65"/>
      <c r="AH29" s="65"/>
      <c r="AI29" s="65"/>
      <c r="AJ29" s="65"/>
      <c r="AK29" s="65"/>
      <c r="AL29" s="15"/>
      <c r="AM29" s="15"/>
      <c r="AN29" s="15"/>
      <c r="AO29" s="15"/>
      <c r="AP29" s="15"/>
      <c r="AQ29" s="15"/>
      <c r="AR29" s="15"/>
      <c r="AS29" s="15"/>
    </row>
    <row r="30" spans="1:45" s="6" customFormat="1" ht="29.25" customHeight="1">
      <c r="A30" s="56" t="s">
        <v>59</v>
      </c>
      <c r="B30" s="80" t="s">
        <v>60</v>
      </c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144"/>
      <c r="AF30" s="65"/>
      <c r="AG30" s="65"/>
      <c r="AH30" s="65"/>
      <c r="AI30" s="65"/>
      <c r="AJ30" s="65"/>
      <c r="AK30" s="65"/>
      <c r="AL30" s="15"/>
      <c r="AM30" s="15"/>
      <c r="AN30" s="15"/>
      <c r="AO30" s="15"/>
      <c r="AP30" s="15"/>
      <c r="AQ30" s="15"/>
      <c r="AR30" s="15"/>
      <c r="AS30" s="15"/>
    </row>
    <row r="31" spans="1:45" s="6" customFormat="1" ht="19.5" customHeight="1">
      <c r="A31" s="57"/>
      <c r="B31" s="30" t="s">
        <v>10</v>
      </c>
      <c r="C31" s="78" t="s">
        <v>61</v>
      </c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58"/>
      <c r="Y31" s="44" t="s">
        <v>11</v>
      </c>
      <c r="Z31" s="81">
        <f>IF((X16-4808)&lt;0,0,(X16-4808))</f>
        <v>0</v>
      </c>
      <c r="AA31" s="81"/>
      <c r="AB31" s="81"/>
      <c r="AC31" s="81"/>
      <c r="AD31" s="34"/>
      <c r="AE31" s="144"/>
      <c r="AF31" s="65"/>
      <c r="AG31" s="65"/>
      <c r="AH31" s="65"/>
      <c r="AI31" s="65"/>
      <c r="AJ31" s="65"/>
      <c r="AK31" s="65"/>
      <c r="AL31" s="15"/>
      <c r="AM31" s="15"/>
      <c r="AN31" s="15"/>
      <c r="AO31" s="15"/>
      <c r="AP31" s="15"/>
      <c r="AQ31" s="15"/>
      <c r="AR31" s="15"/>
      <c r="AS31" s="15"/>
    </row>
    <row r="32" spans="1:45" s="6" customFormat="1" ht="19.5" customHeight="1">
      <c r="A32" s="48"/>
      <c r="B32" s="30" t="s">
        <v>13</v>
      </c>
      <c r="C32" s="78" t="s">
        <v>62</v>
      </c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52"/>
      <c r="R32" s="52"/>
      <c r="S32" s="59" t="s">
        <v>11</v>
      </c>
      <c r="T32" s="95">
        <f>Z31*(S17/100)</f>
        <v>0</v>
      </c>
      <c r="U32" s="95"/>
      <c r="V32" s="95"/>
      <c r="W32" s="96"/>
      <c r="X32" s="50"/>
      <c r="Y32" s="44" t="s">
        <v>11</v>
      </c>
      <c r="Z32" s="95">
        <f>Z31*(Z17/100)</f>
        <v>0</v>
      </c>
      <c r="AA32" s="95"/>
      <c r="AB32" s="95"/>
      <c r="AC32" s="96"/>
      <c r="AD32" s="51"/>
      <c r="AE32" s="144"/>
      <c r="AF32" s="65"/>
      <c r="AG32" s="65"/>
      <c r="AH32" s="65"/>
      <c r="AI32" s="65"/>
      <c r="AJ32" s="65"/>
      <c r="AK32" s="65"/>
      <c r="AL32" s="15"/>
      <c r="AM32" s="15"/>
      <c r="AN32" s="15"/>
      <c r="AO32" s="15"/>
      <c r="AP32" s="15"/>
      <c r="AQ32" s="15"/>
      <c r="AR32" s="15"/>
      <c r="AS32" s="15"/>
    </row>
    <row r="33" spans="1:31" s="2" customFormat="1" ht="30" customHeight="1">
      <c r="A33" s="48"/>
      <c r="B33" s="1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  <c r="AE33" s="144"/>
    </row>
    <row r="34" spans="1:31" s="2" customFormat="1" ht="13.5" customHeight="1">
      <c r="A34" s="115" t="s">
        <v>46</v>
      </c>
      <c r="B34" s="116"/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17"/>
      <c r="U34" s="72"/>
      <c r="V34" s="85"/>
      <c r="W34" s="85"/>
      <c r="X34" s="85"/>
      <c r="Y34" s="85"/>
      <c r="Z34" s="85"/>
      <c r="AA34" s="85"/>
      <c r="AB34" s="85"/>
      <c r="AC34" s="85"/>
      <c r="AD34" s="85"/>
      <c r="AE34" s="144"/>
    </row>
    <row r="35" spans="1:31" s="2" customFormat="1" ht="13.5" customHeight="1">
      <c r="A35" s="118"/>
      <c r="B35" s="119"/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20"/>
      <c r="U35" s="72"/>
      <c r="V35" s="85"/>
      <c r="W35" s="85"/>
      <c r="X35" s="85"/>
      <c r="Y35" s="85"/>
      <c r="Z35" s="85"/>
      <c r="AA35" s="85"/>
      <c r="AB35" s="85"/>
      <c r="AC35" s="85"/>
      <c r="AD35" s="85"/>
      <c r="AE35" s="144"/>
    </row>
    <row r="36" spans="1:31" s="2" customFormat="1" ht="18" customHeight="1">
      <c r="A36" s="118"/>
      <c r="B36" s="119"/>
      <c r="C36" s="119"/>
      <c r="D36" s="119"/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O36" s="119"/>
      <c r="P36" s="119"/>
      <c r="Q36" s="119"/>
      <c r="R36" s="119"/>
      <c r="S36" s="119"/>
      <c r="T36" s="120"/>
      <c r="U36" s="72"/>
      <c r="V36" s="85"/>
      <c r="W36" s="85"/>
      <c r="X36" s="85"/>
      <c r="Y36" s="85"/>
      <c r="Z36" s="85"/>
      <c r="AA36" s="85"/>
      <c r="AB36" s="85"/>
      <c r="AC36" s="85"/>
      <c r="AD36" s="85"/>
      <c r="AE36" s="144"/>
    </row>
    <row r="37" spans="1:31" s="2" customFormat="1" ht="13.5" customHeight="1">
      <c r="A37" s="64"/>
      <c r="B37" s="100" t="s">
        <v>29</v>
      </c>
      <c r="C37" s="100"/>
      <c r="D37" s="100"/>
      <c r="E37" s="100"/>
      <c r="F37" s="100"/>
      <c r="G37" s="100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6"/>
      <c r="U37" s="72"/>
      <c r="V37" s="85"/>
      <c r="W37" s="85"/>
      <c r="X37" s="85"/>
      <c r="Y37" s="85"/>
      <c r="Z37" s="85"/>
      <c r="AA37" s="85"/>
      <c r="AB37" s="85"/>
      <c r="AC37" s="85"/>
      <c r="AD37" s="85"/>
      <c r="AE37" s="144"/>
    </row>
    <row r="38" spans="1:31" s="2" customFormat="1" ht="13.5" customHeight="1">
      <c r="A38" s="47"/>
      <c r="B38" s="100"/>
      <c r="C38" s="100"/>
      <c r="D38" s="100"/>
      <c r="E38" s="100"/>
      <c r="F38" s="100"/>
      <c r="G38" s="100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6"/>
      <c r="U38" s="72"/>
      <c r="V38" s="85"/>
      <c r="W38" s="85"/>
      <c r="X38" s="85"/>
      <c r="Y38" s="85"/>
      <c r="Z38" s="85"/>
      <c r="AA38" s="85"/>
      <c r="AB38" s="85"/>
      <c r="AC38" s="85"/>
      <c r="AD38" s="85"/>
      <c r="AE38" s="144"/>
    </row>
    <row r="39" spans="1:31" s="2" customFormat="1" ht="13.5" customHeight="1">
      <c r="A39" s="47"/>
      <c r="B39" s="101"/>
      <c r="C39" s="101"/>
      <c r="D39" s="101"/>
      <c r="E39" s="101"/>
      <c r="F39" s="101"/>
      <c r="G39" s="101"/>
      <c r="H39" s="21"/>
      <c r="I39" s="159" t="s">
        <v>34</v>
      </c>
      <c r="J39" s="159"/>
      <c r="K39" s="159"/>
      <c r="L39" s="159"/>
      <c r="M39" s="159"/>
      <c r="N39" s="159"/>
      <c r="O39" s="159"/>
      <c r="P39" s="159"/>
      <c r="Q39" s="159"/>
      <c r="R39" s="159"/>
      <c r="S39" s="159"/>
      <c r="T39" s="10"/>
      <c r="U39" s="113"/>
      <c r="V39" s="115" t="s">
        <v>41</v>
      </c>
      <c r="W39" s="150"/>
      <c r="X39" s="150"/>
      <c r="Y39" s="150"/>
      <c r="Z39" s="150"/>
      <c r="AA39" s="150"/>
      <c r="AB39" s="150"/>
      <c r="AC39" s="151"/>
      <c r="AD39" s="72"/>
      <c r="AE39" s="144"/>
    </row>
    <row r="40" spans="1:31" s="2" customFormat="1" ht="13.5" customHeight="1">
      <c r="A40" s="72"/>
      <c r="B40" s="109" t="s">
        <v>30</v>
      </c>
      <c r="C40" s="109"/>
      <c r="D40" s="109"/>
      <c r="E40" s="161" t="s">
        <v>31</v>
      </c>
      <c r="F40" s="161"/>
      <c r="G40" s="161"/>
      <c r="H40" s="103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158"/>
      <c r="U40" s="114"/>
      <c r="V40" s="152"/>
      <c r="W40" s="153"/>
      <c r="X40" s="153"/>
      <c r="Y40" s="153"/>
      <c r="Z40" s="153"/>
      <c r="AA40" s="153"/>
      <c r="AB40" s="153"/>
      <c r="AC40" s="154"/>
      <c r="AD40" s="72"/>
      <c r="AE40" s="144"/>
    </row>
    <row r="41" spans="1:31" s="2" customFormat="1" ht="13.5" customHeight="1">
      <c r="A41" s="72"/>
      <c r="B41" s="104" t="s">
        <v>32</v>
      </c>
      <c r="C41" s="104"/>
      <c r="D41" s="110" t="s">
        <v>33</v>
      </c>
      <c r="E41" s="110"/>
      <c r="F41" s="163">
        <v>150</v>
      </c>
      <c r="G41" s="163"/>
      <c r="H41" s="103"/>
      <c r="I41" s="67" t="s">
        <v>35</v>
      </c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157"/>
      <c r="U41" s="114"/>
      <c r="V41" s="152"/>
      <c r="W41" s="153"/>
      <c r="X41" s="153"/>
      <c r="Y41" s="153"/>
      <c r="Z41" s="153"/>
      <c r="AA41" s="153"/>
      <c r="AB41" s="153"/>
      <c r="AC41" s="154"/>
      <c r="AD41" s="72"/>
      <c r="AE41" s="144"/>
    </row>
    <row r="42" spans="1:31" s="2" customFormat="1" ht="13.5" customHeight="1">
      <c r="A42" s="72"/>
      <c r="B42" s="162">
        <v>151</v>
      </c>
      <c r="C42" s="162"/>
      <c r="D42" s="110" t="s">
        <v>33</v>
      </c>
      <c r="E42" s="110"/>
      <c r="F42" s="163">
        <v>319</v>
      </c>
      <c r="G42" s="163"/>
      <c r="H42" s="103"/>
      <c r="I42" s="76"/>
      <c r="J42" s="76"/>
      <c r="K42" s="76"/>
      <c r="L42" s="66">
        <v>0.22</v>
      </c>
      <c r="M42" s="67"/>
      <c r="N42" s="68"/>
      <c r="O42" s="68"/>
      <c r="P42" s="68"/>
      <c r="Q42" s="68"/>
      <c r="R42" s="68"/>
      <c r="S42" s="68"/>
      <c r="T42" s="158"/>
      <c r="U42" s="114"/>
      <c r="V42" s="152"/>
      <c r="W42" s="153"/>
      <c r="X42" s="153"/>
      <c r="Y42" s="153"/>
      <c r="Z42" s="153"/>
      <c r="AA42" s="153"/>
      <c r="AB42" s="153"/>
      <c r="AC42" s="154"/>
      <c r="AD42" s="72"/>
      <c r="AE42" s="144"/>
    </row>
    <row r="43" spans="1:31" ht="13.5" customHeight="1">
      <c r="A43" s="73"/>
      <c r="B43" s="162">
        <v>320</v>
      </c>
      <c r="C43" s="162"/>
      <c r="D43" s="110" t="s">
        <v>33</v>
      </c>
      <c r="E43" s="110"/>
      <c r="F43" s="163">
        <v>750</v>
      </c>
      <c r="G43" s="163"/>
      <c r="H43" s="103"/>
      <c r="I43" s="71">
        <v>70</v>
      </c>
      <c r="J43" s="76"/>
      <c r="K43" s="13" t="s">
        <v>36</v>
      </c>
      <c r="L43" s="66">
        <v>0.22</v>
      </c>
      <c r="M43" s="67"/>
      <c r="N43" s="68"/>
      <c r="O43" s="68" t="s">
        <v>37</v>
      </c>
      <c r="P43" s="68"/>
      <c r="Q43" s="68"/>
      <c r="R43" s="71">
        <v>319</v>
      </c>
      <c r="S43" s="76"/>
      <c r="T43" s="12"/>
      <c r="U43" s="114"/>
      <c r="V43" s="111" t="s">
        <v>38</v>
      </c>
      <c r="W43" s="112"/>
      <c r="X43" s="112"/>
      <c r="Y43" s="112" t="s">
        <v>39</v>
      </c>
      <c r="Z43" s="112"/>
      <c r="AA43" s="112"/>
      <c r="AB43" s="112"/>
      <c r="AC43" s="149"/>
      <c r="AD43" s="73"/>
      <c r="AE43" s="144"/>
    </row>
    <row r="44" spans="1:31" ht="13.5" customHeight="1">
      <c r="A44" s="73"/>
      <c r="B44" s="99">
        <v>751</v>
      </c>
      <c r="C44" s="99"/>
      <c r="D44" s="67" t="s">
        <v>33</v>
      </c>
      <c r="E44" s="67"/>
      <c r="F44" s="71">
        <v>1250</v>
      </c>
      <c r="G44" s="71"/>
      <c r="H44" s="103"/>
      <c r="I44" s="71">
        <v>165</v>
      </c>
      <c r="J44" s="76"/>
      <c r="K44" s="13" t="s">
        <v>36</v>
      </c>
      <c r="L44" s="66">
        <v>0.21</v>
      </c>
      <c r="M44" s="67"/>
      <c r="N44" s="68"/>
      <c r="O44" s="68" t="s">
        <v>37</v>
      </c>
      <c r="P44" s="68"/>
      <c r="Q44" s="68"/>
      <c r="R44" s="71">
        <v>750</v>
      </c>
      <c r="S44" s="76"/>
      <c r="T44" s="12"/>
      <c r="U44" s="114"/>
      <c r="V44" s="60"/>
      <c r="W44" s="11">
        <v>1</v>
      </c>
      <c r="X44" s="61"/>
      <c r="Y44" s="93" t="s">
        <v>40</v>
      </c>
      <c r="Z44" s="93"/>
      <c r="AA44" s="93"/>
      <c r="AB44" s="93"/>
      <c r="AC44" s="94"/>
      <c r="AD44" s="73"/>
      <c r="AE44" s="144"/>
    </row>
    <row r="45" spans="1:31" ht="13.5" customHeight="1">
      <c r="A45" s="73"/>
      <c r="B45" s="99">
        <v>1251</v>
      </c>
      <c r="C45" s="99"/>
      <c r="D45" s="67" t="s">
        <v>33</v>
      </c>
      <c r="E45" s="67"/>
      <c r="F45" s="71">
        <v>2000</v>
      </c>
      <c r="G45" s="71"/>
      <c r="H45" s="103"/>
      <c r="I45" s="71">
        <v>270</v>
      </c>
      <c r="J45" s="76"/>
      <c r="K45" s="13" t="s">
        <v>36</v>
      </c>
      <c r="L45" s="66">
        <v>0.19</v>
      </c>
      <c r="M45" s="67"/>
      <c r="N45" s="68"/>
      <c r="O45" s="68" t="s">
        <v>37</v>
      </c>
      <c r="P45" s="68"/>
      <c r="Q45" s="68"/>
      <c r="R45" s="71">
        <v>1250</v>
      </c>
      <c r="S45" s="76"/>
      <c r="T45" s="12"/>
      <c r="U45" s="114"/>
      <c r="V45" s="60"/>
      <c r="W45" s="11">
        <v>2</v>
      </c>
      <c r="X45" s="61"/>
      <c r="Y45" s="74" t="s">
        <v>63</v>
      </c>
      <c r="Z45" s="74"/>
      <c r="AA45" s="74"/>
      <c r="AB45" s="74"/>
      <c r="AC45" s="75"/>
      <c r="AD45" s="73"/>
      <c r="AE45" s="144"/>
    </row>
    <row r="46" spans="1:31" ht="13.5" customHeight="1">
      <c r="A46" s="73"/>
      <c r="B46" s="99">
        <v>2001</v>
      </c>
      <c r="C46" s="99"/>
      <c r="D46" s="67" t="s">
        <v>33</v>
      </c>
      <c r="E46" s="67"/>
      <c r="F46" s="71">
        <v>3000</v>
      </c>
      <c r="G46" s="71"/>
      <c r="H46" s="103"/>
      <c r="I46" s="71">
        <v>413</v>
      </c>
      <c r="J46" s="76"/>
      <c r="K46" s="13" t="s">
        <v>36</v>
      </c>
      <c r="L46" s="66">
        <v>0.15</v>
      </c>
      <c r="M46" s="67"/>
      <c r="N46" s="68"/>
      <c r="O46" s="68" t="s">
        <v>37</v>
      </c>
      <c r="P46" s="68"/>
      <c r="Q46" s="68"/>
      <c r="R46" s="71">
        <v>2000</v>
      </c>
      <c r="S46" s="76"/>
      <c r="T46" s="12"/>
      <c r="U46" s="114"/>
      <c r="V46" s="60"/>
      <c r="W46" s="11">
        <v>3</v>
      </c>
      <c r="X46" s="61"/>
      <c r="Y46" s="74" t="s">
        <v>64</v>
      </c>
      <c r="Z46" s="74"/>
      <c r="AA46" s="74"/>
      <c r="AB46" s="74"/>
      <c r="AC46" s="75"/>
      <c r="AD46" s="73"/>
      <c r="AE46" s="144"/>
    </row>
    <row r="47" spans="1:31" ht="13.5" customHeight="1">
      <c r="A47" s="73"/>
      <c r="B47" s="99">
        <v>3001</v>
      </c>
      <c r="C47" s="99"/>
      <c r="D47" s="67" t="s">
        <v>33</v>
      </c>
      <c r="E47" s="67"/>
      <c r="F47" s="71">
        <v>4000</v>
      </c>
      <c r="G47" s="71"/>
      <c r="H47" s="103"/>
      <c r="I47" s="71">
        <v>563</v>
      </c>
      <c r="J47" s="76"/>
      <c r="K47" s="13" t="s">
        <v>36</v>
      </c>
      <c r="L47" s="66">
        <v>0.12</v>
      </c>
      <c r="M47" s="67"/>
      <c r="N47" s="68"/>
      <c r="O47" s="68" t="s">
        <v>37</v>
      </c>
      <c r="P47" s="68"/>
      <c r="Q47" s="68"/>
      <c r="R47" s="71">
        <v>3000</v>
      </c>
      <c r="S47" s="76"/>
      <c r="T47" s="12"/>
      <c r="U47" s="114"/>
      <c r="V47" s="60"/>
      <c r="W47" s="11">
        <v>4</v>
      </c>
      <c r="X47" s="61"/>
      <c r="Y47" s="74" t="s">
        <v>65</v>
      </c>
      <c r="Z47" s="74"/>
      <c r="AA47" s="74"/>
      <c r="AB47" s="74"/>
      <c r="AC47" s="75"/>
      <c r="AD47" s="73"/>
      <c r="AE47" s="144"/>
    </row>
    <row r="48" spans="1:31" ht="13.5" customHeight="1">
      <c r="A48" s="73"/>
      <c r="B48" s="99">
        <v>4001</v>
      </c>
      <c r="C48" s="99"/>
      <c r="D48" s="67" t="s">
        <v>33</v>
      </c>
      <c r="E48" s="67"/>
      <c r="F48" s="71">
        <v>4808</v>
      </c>
      <c r="G48" s="71"/>
      <c r="H48" s="103"/>
      <c r="I48" s="71">
        <v>683</v>
      </c>
      <c r="J48" s="76"/>
      <c r="K48" s="13" t="s">
        <v>36</v>
      </c>
      <c r="L48" s="66">
        <v>0.11</v>
      </c>
      <c r="M48" s="67"/>
      <c r="N48" s="68"/>
      <c r="O48" s="68" t="s">
        <v>37</v>
      </c>
      <c r="P48" s="68"/>
      <c r="Q48" s="68"/>
      <c r="R48" s="71">
        <v>4000</v>
      </c>
      <c r="S48" s="76"/>
      <c r="T48" s="12"/>
      <c r="U48" s="114"/>
      <c r="V48" s="60"/>
      <c r="W48" s="11">
        <v>5</v>
      </c>
      <c r="X48" s="61"/>
      <c r="Y48" s="74" t="s">
        <v>0</v>
      </c>
      <c r="Z48" s="74"/>
      <c r="AA48" s="74"/>
      <c r="AB48" s="74"/>
      <c r="AC48" s="75"/>
      <c r="AD48" s="73"/>
      <c r="AE48" s="144"/>
    </row>
    <row r="49" spans="1:31" ht="6" customHeight="1">
      <c r="A49" s="18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20"/>
      <c r="U49" s="114"/>
      <c r="V49" s="18"/>
      <c r="W49" s="19"/>
      <c r="X49" s="19"/>
      <c r="Y49" s="19"/>
      <c r="Z49" s="19"/>
      <c r="AA49" s="19"/>
      <c r="AB49" s="19"/>
      <c r="AC49" s="20"/>
      <c r="AD49" s="73"/>
      <c r="AE49" s="144"/>
    </row>
    <row r="61" ht="12.75" customHeight="1" hidden="1">
      <c r="A61" s="14">
        <f>IF(AND(0&lt;=X16,X16&lt;=150),A63,IF(AND(151&lt;=X16,X16&lt;=319),A64,IF(AND(320&lt;=X16,X16&lt;=750),A65,IF(AND(751&lt;=X16,X16&lt;=1250),A66,IF(AND(1251&lt;=X16,X16&lt;=2000),A67)))))</f>
        <v>18</v>
      </c>
    </row>
    <row r="62" ht="12.75" customHeight="1" hidden="1">
      <c r="A62" s="14" t="b">
        <f>IF(AND(2001&lt;=X16,X16&lt;=3000),A68,IF(AND(3001&lt;=X16,X16&lt;=4000),A69,IF(AND(4001&lt;=X16,X16&lt;=4808),A70,IF(4808&lt;X16,A72))))</f>
        <v>0</v>
      </c>
    </row>
    <row r="63" spans="1:2" ht="12.75" customHeight="1" hidden="1">
      <c r="A63" s="16">
        <v>18</v>
      </c>
      <c r="B63" s="16"/>
    </row>
    <row r="64" spans="1:2" ht="12.75" customHeight="1" hidden="1">
      <c r="A64" s="16">
        <f>X16*0.22</f>
        <v>0</v>
      </c>
      <c r="B64" s="16"/>
    </row>
    <row r="65" spans="1:2" ht="12.75" customHeight="1" hidden="1">
      <c r="A65" s="16">
        <f>70+((X16-319)*0.22)</f>
        <v>0</v>
      </c>
      <c r="B65" s="16"/>
    </row>
    <row r="66" spans="1:2" ht="12.75" customHeight="1" hidden="1">
      <c r="A66" s="16">
        <f>(165+((X16-750)*0.21))</f>
        <v>8</v>
      </c>
      <c r="B66" s="16"/>
    </row>
    <row r="67" spans="1:2" ht="12.75" customHeight="1" hidden="1">
      <c r="A67" s="16">
        <f>(270+((X16-1250)*0.19))</f>
        <v>33</v>
      </c>
      <c r="B67" s="16"/>
    </row>
    <row r="68" spans="1:2" ht="12.75" customHeight="1" hidden="1">
      <c r="A68" s="16">
        <f>(413+((X16-2000)*0.15))</f>
        <v>113</v>
      </c>
      <c r="B68" s="16"/>
    </row>
    <row r="69" spans="1:2" ht="12.75" customHeight="1" hidden="1">
      <c r="A69" s="16">
        <f>(563+((X16-3000)*0.12))</f>
        <v>203</v>
      </c>
      <c r="B69" s="16"/>
    </row>
    <row r="70" spans="1:2" ht="12.75" customHeight="1" hidden="1">
      <c r="A70" s="16">
        <f>(683+((X16-4000)*0.11))</f>
        <v>243</v>
      </c>
      <c r="B70" s="16"/>
    </row>
    <row r="71" spans="1:2" ht="12.75" customHeight="1" hidden="1">
      <c r="A71" s="17">
        <f>(719+((X16-3500)*0.15))</f>
        <v>194</v>
      </c>
      <c r="B71" s="17"/>
    </row>
    <row r="72" spans="1:2" ht="12.75" customHeight="1" hidden="1">
      <c r="A72" s="22">
        <f>(683+(X16*0+808)*0.11)</f>
        <v>772</v>
      </c>
      <c r="B72" s="22"/>
    </row>
  </sheetData>
  <sheetProtection sheet="1" objects="1" scenarios="1"/>
  <mergeCells count="164">
    <mergeCell ref="Z20:AC20"/>
    <mergeCell ref="E40:G40"/>
    <mergeCell ref="D43:E43"/>
    <mergeCell ref="I43:J43"/>
    <mergeCell ref="D42:E42"/>
    <mergeCell ref="B42:C42"/>
    <mergeCell ref="F42:G42"/>
    <mergeCell ref="F43:G43"/>
    <mergeCell ref="F41:G41"/>
    <mergeCell ref="B43:C43"/>
    <mergeCell ref="D47:E47"/>
    <mergeCell ref="D48:E48"/>
    <mergeCell ref="R48:S48"/>
    <mergeCell ref="L48:M48"/>
    <mergeCell ref="I48:J48"/>
    <mergeCell ref="I45:J45"/>
    <mergeCell ref="L46:M46"/>
    <mergeCell ref="L47:M47"/>
    <mergeCell ref="L45:M45"/>
    <mergeCell ref="R46:S46"/>
    <mergeCell ref="Z28:AC28"/>
    <mergeCell ref="I41:T41"/>
    <mergeCell ref="L42:M42"/>
    <mergeCell ref="I40:T40"/>
    <mergeCell ref="N42:T42"/>
    <mergeCell ref="I42:K42"/>
    <mergeCell ref="C32:P32"/>
    <mergeCell ref="I39:S39"/>
    <mergeCell ref="Z23:AC23"/>
    <mergeCell ref="W24:X24"/>
    <mergeCell ref="Z21:AC21"/>
    <mergeCell ref="Y43:AC43"/>
    <mergeCell ref="Z25:AC25"/>
    <mergeCell ref="Y45:AC45"/>
    <mergeCell ref="Z26:AC26"/>
    <mergeCell ref="V39:AC42"/>
    <mergeCell ref="T27:V27"/>
    <mergeCell ref="W26:X26"/>
    <mergeCell ref="K10:R10"/>
    <mergeCell ref="Z24:AC24"/>
    <mergeCell ref="B18:AE18"/>
    <mergeCell ref="B19:I19"/>
    <mergeCell ref="C24:K24"/>
    <mergeCell ref="AE23:AE49"/>
    <mergeCell ref="L24:V24"/>
    <mergeCell ref="R43:S43"/>
    <mergeCell ref="T11:W11"/>
    <mergeCell ref="W23:X23"/>
    <mergeCell ref="T12:W12"/>
    <mergeCell ref="T10:W10"/>
    <mergeCell ref="W28:X28"/>
    <mergeCell ref="U34:AD38"/>
    <mergeCell ref="AC16:AE16"/>
    <mergeCell ref="X16:AA16"/>
    <mergeCell ref="T15:W15"/>
    <mergeCell ref="AA15:AD15"/>
    <mergeCell ref="S17:W17"/>
    <mergeCell ref="J19:AE19"/>
    <mergeCell ref="Z13:AE13"/>
    <mergeCell ref="Y8:Y15"/>
    <mergeCell ref="AA11:AD11"/>
    <mergeCell ref="Z14:AE14"/>
    <mergeCell ref="AA10:AD10"/>
    <mergeCell ref="AA12:AD12"/>
    <mergeCell ref="A1:AE1"/>
    <mergeCell ref="A5:AE5"/>
    <mergeCell ref="Z7:AE7"/>
    <mergeCell ref="S7:X7"/>
    <mergeCell ref="S2:V2"/>
    <mergeCell ref="A3:D3"/>
    <mergeCell ref="W2:AE2"/>
    <mergeCell ref="A4:AE4"/>
    <mergeCell ref="D2:O2"/>
    <mergeCell ref="E3:O3"/>
    <mergeCell ref="C9:I9"/>
    <mergeCell ref="T8:W8"/>
    <mergeCell ref="P2:R3"/>
    <mergeCell ref="A6:AE6"/>
    <mergeCell ref="AA8:AD8"/>
    <mergeCell ref="C8:H8"/>
    <mergeCell ref="T9:W9"/>
    <mergeCell ref="S3:W3"/>
    <mergeCell ref="X3:AE3"/>
    <mergeCell ref="AA9:AD9"/>
    <mergeCell ref="A2:C2"/>
    <mergeCell ref="C16:O16"/>
    <mergeCell ref="P16:T16"/>
    <mergeCell ref="C11:L11"/>
    <mergeCell ref="M11:R11"/>
    <mergeCell ref="B7:R7"/>
    <mergeCell ref="H15:Q15"/>
    <mergeCell ref="S13:X13"/>
    <mergeCell ref="S14:X14"/>
    <mergeCell ref="J9:R9"/>
    <mergeCell ref="C22:X22"/>
    <mergeCell ref="T32:W32"/>
    <mergeCell ref="N43:N48"/>
    <mergeCell ref="C25:X25"/>
    <mergeCell ref="D46:E46"/>
    <mergeCell ref="B40:D40"/>
    <mergeCell ref="D41:E41"/>
    <mergeCell ref="V43:X43"/>
    <mergeCell ref="U39:U49"/>
    <mergeCell ref="A34:T36"/>
    <mergeCell ref="S23:U23"/>
    <mergeCell ref="A40:A48"/>
    <mergeCell ref="H40:H48"/>
    <mergeCell ref="B41:C41"/>
    <mergeCell ref="B48:C48"/>
    <mergeCell ref="I44:J44"/>
    <mergeCell ref="D45:E45"/>
    <mergeCell ref="D44:E44"/>
    <mergeCell ref="N23:R23"/>
    <mergeCell ref="C26:O26"/>
    <mergeCell ref="C23:M23"/>
    <mergeCell ref="B44:C44"/>
    <mergeCell ref="O44:P44"/>
    <mergeCell ref="B46:C46"/>
    <mergeCell ref="B47:C47"/>
    <mergeCell ref="O43:P43"/>
    <mergeCell ref="O46:P46"/>
    <mergeCell ref="O47:P47"/>
    <mergeCell ref="B45:C45"/>
    <mergeCell ref="B37:G39"/>
    <mergeCell ref="AL28:AS28"/>
    <mergeCell ref="O48:P48"/>
    <mergeCell ref="R44:S44"/>
    <mergeCell ref="R45:S45"/>
    <mergeCell ref="Q43:Q48"/>
    <mergeCell ref="R33:AD33"/>
    <mergeCell ref="Y46:AC46"/>
    <mergeCell ref="Y44:AC44"/>
    <mergeCell ref="Z32:AC32"/>
    <mergeCell ref="R47:S47"/>
    <mergeCell ref="Z17:AD17"/>
    <mergeCell ref="C21:X21"/>
    <mergeCell ref="C20:X20"/>
    <mergeCell ref="I8:R8"/>
    <mergeCell ref="C10:J10"/>
    <mergeCell ref="B13:R14"/>
    <mergeCell ref="L12:R12"/>
    <mergeCell ref="C12:K12"/>
    <mergeCell ref="C17:Q17"/>
    <mergeCell ref="C15:G15"/>
    <mergeCell ref="F46:G46"/>
    <mergeCell ref="F47:G47"/>
    <mergeCell ref="F48:G48"/>
    <mergeCell ref="I47:J47"/>
    <mergeCell ref="I46:J46"/>
    <mergeCell ref="C27:R27"/>
    <mergeCell ref="C28:V28"/>
    <mergeCell ref="B30:AD30"/>
    <mergeCell ref="C31:W31"/>
    <mergeCell ref="Z31:AC31"/>
    <mergeCell ref="L44:M44"/>
    <mergeCell ref="O45:P45"/>
    <mergeCell ref="C29:Q29"/>
    <mergeCell ref="R29:AD29"/>
    <mergeCell ref="F44:G44"/>
    <mergeCell ref="F45:G45"/>
    <mergeCell ref="AD39:AD49"/>
    <mergeCell ref="Y47:AC47"/>
    <mergeCell ref="Y48:AC48"/>
    <mergeCell ref="L43:M43"/>
  </mergeCells>
  <printOptions horizontalCentered="1"/>
  <pageMargins left="0.5" right="0.5" top="0.5" bottom="0.5" header="0.5" footer="0.5"/>
  <pageSetup fitToHeight="1" fitToWidth="1" horizontalDpi="600" verticalDpi="600" orientation="portrait" scale="84"/>
  <headerFooter alignWithMargins="0">
    <oddFooter>&amp;LCJD 304 (8/1/13) CSG&amp;R
TurboLaw - (800) 518-8726 - c.g.f.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Promethean Software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Jeffrey Shultz</dc:creator>
  <cp:keywords/>
  <dc:description/>
  <cp:lastModifiedBy>elizabeth Mouradjian</cp:lastModifiedBy>
  <cp:lastPrinted>2013-06-24T14:44:57Z</cp:lastPrinted>
  <dcterms:created xsi:type="dcterms:W3CDTF">2008-11-06T15:55:13Z</dcterms:created>
  <dcterms:modified xsi:type="dcterms:W3CDTF">2013-07-11T20:55:47Z</dcterms:modified>
  <cp:category/>
  <cp:version/>
  <cp:contentType/>
  <cp:contentStatus/>
</cp:coreProperties>
</file>